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330" windowWidth="20640" windowHeight="11310" tabRatio="500"/>
  </bookViews>
  <sheets>
    <sheet name="中秋" sheetId="6" r:id="rId1"/>
  </sheets>
  <definedNames>
    <definedName name="_xlnm.Print_Area" localSheetId="0">中秋!$A$1:$AE$22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11" i="6" l="1"/>
  <c r="K11" i="6" l="1"/>
  <c r="K8" i="6"/>
  <c r="AC9" i="6"/>
  <c r="AC10" i="6"/>
  <c r="AD9" i="6"/>
  <c r="AD10" i="6"/>
  <c r="D10" i="6"/>
  <c r="E10" i="6"/>
  <c r="F10" i="6"/>
  <c r="G10" i="6"/>
  <c r="H10" i="6"/>
  <c r="D9" i="6"/>
  <c r="E9" i="6"/>
  <c r="F9" i="6"/>
  <c r="G9" i="6"/>
  <c r="I9" i="6" l="1"/>
  <c r="I10" i="6"/>
  <c r="P8" i="6"/>
  <c r="O11" i="6"/>
  <c r="O8" i="6"/>
  <c r="Q11" i="6"/>
  <c r="Q8" i="6"/>
  <c r="AB11" i="6"/>
  <c r="AB8" i="6"/>
  <c r="AA11" i="6"/>
  <c r="AA8" i="6"/>
  <c r="Z11" i="6"/>
  <c r="Z8" i="6"/>
  <c r="X8" i="6"/>
  <c r="W11" i="6"/>
  <c r="W8" i="6"/>
  <c r="Y11" i="6"/>
  <c r="Y8" i="6"/>
  <c r="U11" i="6"/>
  <c r="U8" i="6"/>
  <c r="V11" i="6"/>
  <c r="V8" i="6"/>
  <c r="S11" i="6"/>
  <c r="S8" i="6"/>
  <c r="P11" i="6"/>
  <c r="N11" i="6"/>
  <c r="N8" i="6"/>
  <c r="M11" i="6"/>
  <c r="M8" i="6"/>
  <c r="Y10" i="6" l="1"/>
  <c r="Y9" i="6"/>
  <c r="O10" i="6" l="1"/>
  <c r="O9" i="6" l="1"/>
  <c r="AA10" i="6"/>
  <c r="AA9" i="6"/>
  <c r="S9" i="6"/>
  <c r="P10" i="6"/>
  <c r="S10" i="6" l="1"/>
  <c r="P9" i="6"/>
  <c r="Q10" i="6"/>
  <c r="Q9" i="6"/>
  <c r="AB10" i="6" l="1"/>
  <c r="Z10" i="6"/>
  <c r="X10" i="6"/>
  <c r="W10" i="6"/>
  <c r="U10" i="6"/>
  <c r="V10" i="6"/>
  <c r="T10" i="6"/>
  <c r="R10" i="6"/>
  <c r="N10" i="6"/>
  <c r="M10" i="6"/>
  <c r="L10" i="6"/>
  <c r="K10" i="6"/>
  <c r="J10" i="6"/>
  <c r="C10" i="6"/>
  <c r="AB9" i="6"/>
  <c r="Z9" i="6"/>
  <c r="X9" i="6"/>
  <c r="W9" i="6"/>
  <c r="U9" i="6"/>
  <c r="V9" i="6"/>
  <c r="T9" i="6"/>
  <c r="R9" i="6"/>
  <c r="N9" i="6"/>
  <c r="M9" i="6"/>
  <c r="L9" i="6"/>
  <c r="K9" i="6"/>
  <c r="J9" i="6"/>
  <c r="H9" i="6"/>
  <c r="C9" i="6"/>
</calcChain>
</file>

<file path=xl/sharedStrings.xml><?xml version="1.0" encoding="utf-8"?>
<sst xmlns="http://schemas.openxmlformats.org/spreadsheetml/2006/main" count="80" uniqueCount="80">
  <si>
    <t>幸芙の塔</t>
    <phoneticPr fontId="1" type="noConversion"/>
  </si>
  <si>
    <t>星燦餅乾</t>
    <phoneticPr fontId="1" type="noConversion"/>
  </si>
  <si>
    <t>訂購專線：02-29109475
E-Mail：callpastry@dosuper.com.tw
傳　　真：02-29149741</t>
    <phoneticPr fontId="1" type="noConversion"/>
  </si>
  <si>
    <t>公司：</t>
    <phoneticPr fontId="1" type="noConversion"/>
  </si>
  <si>
    <t>公司電話:
行動電話:</t>
    <phoneticPr fontId="1" type="noConversion"/>
  </si>
  <si>
    <t>地址:</t>
    <phoneticPr fontId="1" type="noConversion"/>
  </si>
  <si>
    <t>分機</t>
    <phoneticPr fontId="1" type="noConversion"/>
  </si>
  <si>
    <t>訂購姓名</t>
    <phoneticPr fontId="1" type="noConversion"/>
  </si>
  <si>
    <t>星燦禮盒</t>
    <phoneticPr fontId="1" type="noConversion"/>
  </si>
  <si>
    <t>榮華雙層禮盒</t>
    <phoneticPr fontId="1" type="noConversion"/>
  </si>
  <si>
    <t>個人金額小計</t>
    <phoneticPr fontId="1" type="noConversion"/>
  </si>
  <si>
    <t>經典泡芙</t>
    <phoneticPr fontId="1" type="noConversion"/>
  </si>
  <si>
    <t>星燦豐采</t>
    <phoneticPr fontId="1" type="noConversion"/>
  </si>
  <si>
    <t>星燦鳳儀</t>
    <phoneticPr fontId="1" type="noConversion"/>
  </si>
  <si>
    <t>星燦雙月A</t>
    <phoneticPr fontId="1" type="noConversion"/>
  </si>
  <si>
    <t>花生泡芙1入
巧克力泡芙2入
原味泡芙2入</t>
    <phoneticPr fontId="1" type="noConversion"/>
  </si>
  <si>
    <t>巧克力泡芙3入
藍莓乳酪塔2入
原味乳酪塔2入
草莓乳酪塔2入
原味泡芙3入</t>
    <phoneticPr fontId="1" type="noConversion"/>
  </si>
  <si>
    <t>原味泡芙4入
巧克力泡芙4入
咖啡泡芙4入
芝麻泡芙4入</t>
    <phoneticPr fontId="1" type="noConversion"/>
  </si>
  <si>
    <t>巧克力泡芙4入
藍莓乳酪塔1入
原味乳酪塔2入
原味泡芙4入</t>
    <phoneticPr fontId="1" type="noConversion"/>
  </si>
  <si>
    <t>巧克力杏仁片140g1包
法式貓舌120g1包
杏仁脆片100g1包</t>
    <phoneticPr fontId="1" type="noConversion"/>
  </si>
  <si>
    <t xml:space="preserve">鳳
梨
酥
18
入
</t>
    <phoneticPr fontId="1" type="noConversion"/>
  </si>
  <si>
    <t>1~2盒【單價】</t>
    <phoneticPr fontId="1" type="noConversion"/>
  </si>
  <si>
    <t>合計</t>
    <phoneticPr fontId="1" type="noConversion"/>
  </si>
  <si>
    <r>
      <t>電話、傳真或E-mail訂購 請匯入：
銀行代號：</t>
    </r>
    <r>
      <rPr>
        <b/>
        <sz val="18"/>
        <rFont val="微軟正黑體"/>
        <family val="2"/>
        <charset val="136"/>
      </rPr>
      <t xml:space="preserve">822 </t>
    </r>
    <r>
      <rPr>
        <sz val="16"/>
        <rFont val="微軟正黑體"/>
        <family val="2"/>
        <charset val="136"/>
      </rPr>
      <t>中國信託新店分行
帳　　號：</t>
    </r>
    <r>
      <rPr>
        <b/>
        <sz val="20"/>
        <rFont val="微軟正黑體"/>
        <family val="2"/>
        <charset val="136"/>
      </rPr>
      <t>314540298136</t>
    </r>
    <r>
      <rPr>
        <sz val="16"/>
        <rFont val="微軟正黑體"/>
        <family val="2"/>
        <charset val="136"/>
      </rPr>
      <t xml:space="preserve">
戶　　名：豆穌朋食品股份有限公司</t>
    </r>
    <phoneticPr fontId="1" type="noConversion"/>
  </si>
  <si>
    <t>原味泡芙4入
原味乳酪塔3入
草莓乳酪塔3入
巧克力泡芙4入</t>
    <phoneticPr fontId="1" type="noConversion"/>
  </si>
  <si>
    <t>星燦芙圓</t>
    <phoneticPr fontId="1" type="noConversion"/>
  </si>
  <si>
    <t>芝麻泡芙4入
咖啡泡芙4入
巧克力泡芙8入
原味泡芙8入</t>
    <phoneticPr fontId="1" type="noConversion"/>
  </si>
  <si>
    <t>榮華泡芙</t>
    <phoneticPr fontId="1" type="noConversion"/>
  </si>
  <si>
    <t>草莓乳酪塔3入
雪藏銅鑼燒-原味3入
原味乳酪塔3入
咖啡泡芙4入
巧克力泡芙4入
原味泡芙4入</t>
    <phoneticPr fontId="1" type="noConversion"/>
  </si>
  <si>
    <t>原味泡芙4入
巧克力泡芙4入
雪藏銅鑼燒-可可1入
雪藏銅鑼燒-經典原味2入</t>
    <phoneticPr fontId="1" type="noConversion"/>
  </si>
  <si>
    <t>經典香紛</t>
    <phoneticPr fontId="1" type="noConversion"/>
  </si>
  <si>
    <t>星燦雪藏</t>
    <phoneticPr fontId="1" type="noConversion"/>
  </si>
  <si>
    <t>榮華馥郁</t>
    <phoneticPr fontId="1" type="noConversion"/>
  </si>
  <si>
    <t>耶加雪夫濾掛10入
蛋黃酥3入
法式貓舌餅1盒</t>
    <phoneticPr fontId="1" type="noConversion"/>
  </si>
  <si>
    <t>蛋黃酥3入
純鳳梨酥8入
法式貓舌餅1盒
綠豆酥3入</t>
    <phoneticPr fontId="1" type="noConversion"/>
  </si>
  <si>
    <t>蛋黃酥3入
鳳梨酥6入
綠豆酥3入</t>
    <phoneticPr fontId="1" type="noConversion"/>
  </si>
  <si>
    <t>豆穌朋食品股份有限公司
   114年 中秋節訂購單
www.dosuper.com.tw</t>
    <phoneticPr fontId="1" type="noConversion"/>
  </si>
  <si>
    <t>到貨日期 114 /       /      
時段:               ~</t>
    <phoneticPr fontId="1" type="noConversion"/>
  </si>
  <si>
    <t>經典圓采</t>
    <phoneticPr fontId="1" type="noConversion"/>
  </si>
  <si>
    <t>蛋黃酥3入
綠豆酥3入
糙米堅果酥4入
金沙酥3入</t>
    <phoneticPr fontId="1" type="noConversion"/>
  </si>
  <si>
    <t>蛋黃酥3入
綠豆酥3入
金沙酥3入</t>
    <phoneticPr fontId="1" type="noConversion"/>
  </si>
  <si>
    <t>綠豆酥3入
蛋黃酥3入
金沙酥3入
鳳梨酥8入</t>
    <phoneticPr fontId="1" type="noConversion"/>
  </si>
  <si>
    <t>8/28前預購且
8/1-9/23(含)前出貨
3盒以上享【85折】</t>
    <phoneticPr fontId="1" type="noConversion"/>
  </si>
  <si>
    <t>8/29~9/12前預購且9/24(含)前出貨
3盒以上享【88折】</t>
    <phoneticPr fontId="1" type="noConversion"/>
  </si>
  <si>
    <t>單價滿$5500
即享團購價</t>
    <phoneticPr fontId="1" type="noConversion"/>
  </si>
  <si>
    <t>原味泡芙6入
巧克力泡芙6入</t>
    <phoneticPr fontId="1" type="noConversion"/>
  </si>
  <si>
    <t>雪藏銅鑼燒｜濃醇可可1入
雪藏銅鑼燒｜經典原味1入
草莓乳酪塔1入
藍莓乳酪塔1入
草莓雙餡泡芙1入
藍莓雙餡泡芙1入
巧克力泡芙2入
原味泡芙2入</t>
    <phoneticPr fontId="1" type="noConversion"/>
  </si>
  <si>
    <t>蛋黃酥3入
綠豆酥3入</t>
  </si>
  <si>
    <t>蛋黃酥3入
鳳梨酥6入</t>
  </si>
  <si>
    <t>蛋黃酥3入
金沙酥3入</t>
  </si>
  <si>
    <t>鳳梨酥12入</t>
    <phoneticPr fontId="1" type="noConversion"/>
  </si>
  <si>
    <t>黃金寶盒</t>
    <phoneticPr fontId="1" type="noConversion"/>
  </si>
  <si>
    <t>蛋黃酥16入</t>
    <phoneticPr fontId="1" type="noConversion"/>
  </si>
  <si>
    <t>金沙酥3入
綠豆酥3入
蛋黃酥3入
糙米堅果酥3入
法式貓舌餅1盒
鳳梨酥6入</t>
    <phoneticPr fontId="1" type="noConversion"/>
  </si>
  <si>
    <t>蛋黃酥8入
金沙酥4入
綠豆酥4入</t>
    <phoneticPr fontId="1" type="noConversion"/>
  </si>
  <si>
    <t>極緻風華</t>
    <phoneticPr fontId="1" type="noConversion"/>
  </si>
  <si>
    <t>蛋黃酥3入
綠豆酥3入
金沙酥3入</t>
    <phoneticPr fontId="1" type="noConversion"/>
  </si>
  <si>
    <t>聯絡人:</t>
    <phoneticPr fontId="1" type="noConversion"/>
  </si>
  <si>
    <t>星燦金月</t>
    <phoneticPr fontId="1" type="noConversion"/>
  </si>
  <si>
    <t>黃金滿盒</t>
    <phoneticPr fontId="1" type="noConversion"/>
  </si>
  <si>
    <t>金黃禮</t>
    <phoneticPr fontId="1" type="noConversion"/>
  </si>
  <si>
    <t>經典風華</t>
    <phoneticPr fontId="1" type="noConversion"/>
  </si>
  <si>
    <t>榮華金月</t>
    <phoneticPr fontId="1" type="noConversion"/>
  </si>
  <si>
    <t>泡芙小品</t>
    <phoneticPr fontId="1" type="noConversion"/>
  </si>
  <si>
    <t>雙月禮</t>
    <phoneticPr fontId="1" type="noConversion"/>
  </si>
  <si>
    <t>鳳黃禮</t>
    <phoneticPr fontId="1" type="noConversion"/>
  </si>
  <si>
    <t>幸芙時刻</t>
    <phoneticPr fontId="1" type="noConversion"/>
  </si>
  <si>
    <t>大拇指</t>
    <phoneticPr fontId="1" type="noConversion"/>
  </si>
  <si>
    <t>幸芙戀曲</t>
    <phoneticPr fontId="1" type="noConversion"/>
  </si>
  <si>
    <t>幸芙金月</t>
    <phoneticPr fontId="1" type="noConversion"/>
  </si>
  <si>
    <t>經典金月</t>
    <phoneticPr fontId="1" type="noConversion"/>
  </si>
  <si>
    <t>經典香菲</t>
    <phoneticPr fontId="1" type="noConversion"/>
  </si>
  <si>
    <t>原味泡芙4入
巧克力泡芙4入
抹茶泡芙2入
花生泡芙2入</t>
    <phoneticPr fontId="1" type="noConversion"/>
  </si>
  <si>
    <t>蛋黃酥3入
糙米堅果酥3入
綠豆酥3入</t>
    <phoneticPr fontId="1" type="noConversion"/>
  </si>
  <si>
    <t>禮小緻精</t>
    <phoneticPr fontId="1" type="noConversion"/>
  </si>
  <si>
    <t>時尚提盒</t>
    <phoneticPr fontId="1" type="noConversion"/>
  </si>
  <si>
    <t>經典提盒</t>
    <phoneticPr fontId="1" type="noConversion"/>
  </si>
  <si>
    <t xml:space="preserve">這樣買，最划算!
1.8/28前預購且8/1-9/23(含)前出貨，3盒(含)以上享85折
2.8/29-9/12預購且9/24(含)前出貨，3盒(含)以上享88折
</t>
    <phoneticPr fontId="1" type="noConversion"/>
  </si>
  <si>
    <t>3.原價達5500以上，則以團購價計算。
4.台灣本島電話、傳真訂購，同筆訂單3000以上免運，   網路下單800免運，不足者運費$160，離島另洽 02-29109475。
5.大量訂購請洽02-29109475#1805莊小姐
【小提醒】提盒商品不另提供提袋</t>
    <phoneticPr fontId="1" type="noConversion"/>
  </si>
  <si>
    <r>
      <rPr>
        <b/>
        <sz val="18"/>
        <color rgb="FFFF0000"/>
        <rFont val="微軟正黑體"/>
        <family val="2"/>
        <charset val="136"/>
      </rPr>
      <t>鳳梨酥</t>
    </r>
    <r>
      <rPr>
        <b/>
        <sz val="12"/>
        <color rgb="FFFF0000"/>
        <rFont val="微軟正黑體"/>
        <family val="2"/>
        <charset val="136"/>
      </rPr>
      <t>12入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</si>
</sst>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4"/>
      <name val="微軟正黑體"/>
      <family val="2"/>
      <charset val="136"/>
    </font>
    <font>
      <sz val="24"/>
      <name val="微軟正黑體"/>
      <family val="2"/>
      <charset val="136"/>
    </font>
    <font>
      <sz val="16"/>
      <name val="微軟正黑體"/>
      <family val="2"/>
      <charset val="136"/>
    </font>
    <font>
      <sz val="18"/>
      <name val="微軟正黑體"/>
      <family val="2"/>
      <charset val="136"/>
    </font>
    <font>
      <b/>
      <sz val="18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20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color indexed="8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b/>
      <sz val="7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2"/>
      <color rgb="FFC00000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b/>
      <sz val="11"/>
      <name val="微軟正黑體"/>
      <family val="2"/>
      <charset val="136"/>
    </font>
    <font>
      <b/>
      <sz val="18"/>
      <color theme="1"/>
      <name val="微軟正黑體"/>
      <family val="2"/>
      <charset val="136"/>
    </font>
    <font>
      <b/>
      <sz val="18"/>
      <color theme="9" tint="-0.249977111117893"/>
      <name val="微軟正黑體"/>
      <family val="2"/>
      <charset val="136"/>
    </font>
    <font>
      <b/>
      <sz val="18"/>
      <color theme="8" tint="-0.249977111117893"/>
      <name val="微軟正黑體"/>
      <family val="2"/>
      <charset val="136"/>
    </font>
    <font>
      <b/>
      <sz val="18"/>
      <color rgb="FFC00000"/>
      <name val="微軟正黑體"/>
      <family val="2"/>
      <charset val="136"/>
    </font>
    <font>
      <b/>
      <sz val="16"/>
      <name val="微軟正黑體"/>
      <family val="2"/>
      <charset val="136"/>
    </font>
    <font>
      <b/>
      <sz val="22"/>
      <name val="微軟正黑體"/>
      <family val="2"/>
      <charset val="136"/>
    </font>
    <font>
      <b/>
      <sz val="24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b/>
      <sz val="18"/>
      <color rgb="FFFF0000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4">
    <xf numFmtId="0" fontId="0" fillId="0" borderId="0" xfId="0"/>
    <xf numFmtId="0" fontId="10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17" fillId="0" borderId="10" xfId="0" applyFont="1" applyFill="1" applyBorder="1" applyAlignment="1">
      <alignment vertical="top" textRotation="255" wrapText="1"/>
    </xf>
    <xf numFmtId="0" fontId="17" fillId="0" borderId="10" xfId="0" applyFont="1" applyFill="1" applyBorder="1" applyAlignment="1">
      <alignment horizontal="center" vertical="top" wrapText="1"/>
    </xf>
    <xf numFmtId="0" fontId="16" fillId="0" borderId="11" xfId="0" applyFont="1" applyFill="1" applyBorder="1" applyAlignment="1">
      <alignment horizontal="center" vertical="center" wrapText="1"/>
    </xf>
    <xf numFmtId="1" fontId="16" fillId="0" borderId="12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1" fontId="12" fillId="0" borderId="2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textRotation="255"/>
    </xf>
    <xf numFmtId="0" fontId="10" fillId="0" borderId="6" xfId="0" applyFont="1" applyFill="1" applyBorder="1" applyAlignment="1">
      <alignment horizontal="center" vertical="center" textRotation="255"/>
    </xf>
    <xf numFmtId="0" fontId="17" fillId="0" borderId="1" xfId="0" applyFont="1" applyFill="1" applyBorder="1" applyAlignment="1">
      <alignment horizontal="center" vertical="top" textRotation="255" wrapText="1"/>
    </xf>
    <xf numFmtId="1" fontId="16" fillId="0" borderId="13" xfId="0" applyNumberFormat="1" applyFont="1" applyFill="1" applyBorder="1" applyAlignment="1">
      <alignment horizontal="center" vertical="center" wrapText="1"/>
    </xf>
    <xf numFmtId="1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7" fillId="0" borderId="35" xfId="0" applyFont="1" applyFill="1" applyBorder="1" applyAlignment="1">
      <alignment vertical="top" textRotation="255" wrapText="1"/>
    </xf>
    <xf numFmtId="1" fontId="16" fillId="0" borderId="21" xfId="0" applyNumberFormat="1" applyFont="1" applyFill="1" applyBorder="1" applyAlignment="1">
      <alignment horizontal="center" vertical="center" wrapText="1"/>
    </xf>
    <xf numFmtId="1" fontId="12" fillId="0" borderId="36" xfId="0" applyNumberFormat="1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7" fillId="0" borderId="37" xfId="0" applyFont="1" applyFill="1" applyBorder="1" applyAlignment="1">
      <alignment vertical="top" textRotation="255" wrapText="1"/>
    </xf>
    <xf numFmtId="0" fontId="17" fillId="0" borderId="1" xfId="0" applyFont="1" applyFill="1" applyBorder="1" applyAlignment="1">
      <alignment vertical="top" textRotation="255" wrapText="1"/>
    </xf>
    <xf numFmtId="1" fontId="16" fillId="0" borderId="11" xfId="0" applyNumberFormat="1" applyFont="1" applyFill="1" applyBorder="1" applyAlignment="1">
      <alignment horizontal="center" vertical="center" wrapText="1"/>
    </xf>
    <xf numFmtId="1" fontId="12" fillId="0" borderId="4" xfId="0" applyNumberFormat="1" applyFont="1" applyFill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center" vertical="top" textRotation="255" wrapText="1"/>
    </xf>
    <xf numFmtId="0" fontId="12" fillId="0" borderId="40" xfId="0" applyFont="1" applyFill="1" applyBorder="1" applyAlignment="1">
      <alignment horizontal="center" vertical="center" wrapText="1"/>
    </xf>
    <xf numFmtId="0" fontId="12" fillId="0" borderId="41" xfId="0" applyFont="1" applyFill="1" applyBorder="1" applyAlignment="1">
      <alignment horizontal="center" vertical="center" wrapText="1"/>
    </xf>
    <xf numFmtId="0" fontId="12" fillId="0" borderId="42" xfId="0" applyFont="1" applyFill="1" applyBorder="1" applyAlignment="1">
      <alignment horizontal="center" vertical="center" wrapText="1"/>
    </xf>
    <xf numFmtId="0" fontId="12" fillId="0" borderId="43" xfId="0" applyFont="1" applyFill="1" applyBorder="1" applyAlignment="1">
      <alignment horizontal="center" vertical="center" wrapText="1"/>
    </xf>
    <xf numFmtId="0" fontId="10" fillId="0" borderId="44" xfId="0" applyFont="1" applyFill="1" applyBorder="1" applyAlignment="1">
      <alignment horizontal="center" vertical="center" textRotation="255"/>
    </xf>
    <xf numFmtId="0" fontId="10" fillId="0" borderId="18" xfId="0" applyFont="1" applyFill="1" applyBorder="1" applyAlignment="1">
      <alignment vertical="center"/>
    </xf>
    <xf numFmtId="0" fontId="10" fillId="0" borderId="45" xfId="0" applyFont="1" applyFill="1" applyBorder="1" applyAlignment="1">
      <alignment vertical="center"/>
    </xf>
    <xf numFmtId="0" fontId="10" fillId="0" borderId="46" xfId="0" applyFont="1" applyFill="1" applyBorder="1" applyAlignment="1">
      <alignment vertical="center"/>
    </xf>
    <xf numFmtId="0" fontId="10" fillId="0" borderId="47" xfId="0" applyFont="1" applyFill="1" applyBorder="1" applyAlignment="1">
      <alignment vertical="center"/>
    </xf>
    <xf numFmtId="0" fontId="10" fillId="0" borderId="8" xfId="0" applyFont="1" applyFill="1" applyBorder="1" applyAlignment="1">
      <alignment horizontal="center" vertical="center" textRotation="255"/>
    </xf>
    <xf numFmtId="0" fontId="18" fillId="0" borderId="21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1" fontId="19" fillId="0" borderId="36" xfId="0" applyNumberFormat="1" applyFont="1" applyFill="1" applyBorder="1" applyAlignment="1">
      <alignment horizontal="center" vertical="center" wrapText="1"/>
    </xf>
    <xf numFmtId="1" fontId="19" fillId="0" borderId="4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20" fillId="0" borderId="36" xfId="0" applyNumberFormat="1" applyFont="1" applyFill="1" applyBorder="1" applyAlignment="1">
      <alignment horizontal="center" vertical="center" wrapText="1"/>
    </xf>
    <xf numFmtId="1" fontId="20" fillId="0" borderId="4" xfId="0" applyNumberFormat="1" applyFont="1" applyFill="1" applyBorder="1" applyAlignment="1">
      <alignment horizontal="center" vertical="center" wrapText="1"/>
    </xf>
    <xf numFmtId="1" fontId="20" fillId="0" borderId="2" xfId="0" applyNumberFormat="1" applyFont="1" applyFill="1" applyBorder="1" applyAlignment="1">
      <alignment horizontal="center" vertical="center" wrapText="1"/>
    </xf>
    <xf numFmtId="1" fontId="20" fillId="0" borderId="3" xfId="0" applyNumberFormat="1" applyFont="1" applyFill="1" applyBorder="1" applyAlignment="1">
      <alignment horizontal="center" vertical="center" wrapText="1"/>
    </xf>
    <xf numFmtId="0" fontId="21" fillId="0" borderId="35" xfId="0" applyFont="1" applyFill="1" applyBorder="1" applyAlignment="1">
      <alignment horizontal="center" vertical="center" wrapText="1"/>
    </xf>
    <xf numFmtId="0" fontId="21" fillId="0" borderId="37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vertical="top" textRotation="255" wrapText="1"/>
    </xf>
    <xf numFmtId="0" fontId="22" fillId="0" borderId="2" xfId="0" applyFont="1" applyFill="1" applyBorder="1" applyAlignment="1">
      <alignment vertical="top" textRotation="255" wrapText="1"/>
    </xf>
    <xf numFmtId="0" fontId="22" fillId="0" borderId="3" xfId="0" applyFont="1" applyFill="1" applyBorder="1" applyAlignment="1">
      <alignment vertical="top" textRotation="255" wrapText="1"/>
    </xf>
    <xf numFmtId="0" fontId="22" fillId="0" borderId="3" xfId="0" applyFont="1" applyFill="1" applyBorder="1" applyAlignment="1">
      <alignment horizontal="center" vertical="top" textRotation="255" wrapText="1"/>
    </xf>
    <xf numFmtId="0" fontId="7" fillId="0" borderId="12" xfId="0" applyFont="1" applyFill="1" applyBorder="1" applyAlignment="1">
      <alignment horizontal="center" vertical="top" textRotation="255" wrapText="1"/>
    </xf>
    <xf numFmtId="0" fontId="7" fillId="0" borderId="13" xfId="0" applyFont="1" applyFill="1" applyBorder="1" applyAlignment="1">
      <alignment horizontal="center" vertical="top" textRotation="255" wrapText="1"/>
    </xf>
    <xf numFmtId="0" fontId="7" fillId="0" borderId="2" xfId="0" applyFont="1" applyFill="1" applyBorder="1" applyAlignment="1">
      <alignment vertical="top" textRotation="255" wrapText="1"/>
    </xf>
    <xf numFmtId="0" fontId="10" fillId="0" borderId="0" xfId="0" applyFont="1" applyFill="1" applyAlignment="1">
      <alignment horizontal="left" vertical="top"/>
    </xf>
    <xf numFmtId="0" fontId="7" fillId="0" borderId="30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0" fontId="4" fillId="0" borderId="19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left" vertical="distributed" wrapText="1"/>
    </xf>
    <xf numFmtId="0" fontId="3" fillId="0" borderId="9" xfId="1" applyFont="1" applyFill="1" applyBorder="1" applyAlignment="1">
      <alignment horizontal="left" vertical="distributed" wrapText="1"/>
    </xf>
    <xf numFmtId="0" fontId="3" fillId="0" borderId="8" xfId="1" applyFont="1" applyFill="1" applyBorder="1" applyAlignment="1">
      <alignment horizontal="left" vertical="distributed" wrapText="1"/>
    </xf>
    <xf numFmtId="0" fontId="23" fillId="0" borderId="14" xfId="0" applyFont="1" applyFill="1" applyBorder="1" applyAlignment="1">
      <alignment horizontal="center" vertical="top" textRotation="255" wrapText="1"/>
    </xf>
    <xf numFmtId="0" fontId="23" fillId="0" borderId="21" xfId="0" applyFont="1" applyFill="1" applyBorder="1" applyAlignment="1">
      <alignment horizontal="center" vertical="top" textRotation="255" wrapText="1"/>
    </xf>
    <xf numFmtId="0" fontId="7" fillId="0" borderId="30" xfId="0" applyFont="1" applyFill="1" applyBorder="1" applyAlignment="1">
      <alignment horizontal="center" vertical="top" textRotation="255" wrapText="1"/>
    </xf>
    <xf numFmtId="0" fontId="7" fillId="0" borderId="16" xfId="0" applyFont="1" applyFill="1" applyBorder="1" applyAlignment="1">
      <alignment horizontal="center" vertical="top" textRotation="255" wrapText="1"/>
    </xf>
    <xf numFmtId="0" fontId="7" fillId="0" borderId="34" xfId="0" applyFont="1" applyFill="1" applyBorder="1" applyAlignment="1">
      <alignment horizontal="center" vertical="top" textRotation="255" wrapText="1"/>
    </xf>
    <xf numFmtId="0" fontId="3" fillId="0" borderId="7" xfId="1" applyFont="1" applyFill="1" applyBorder="1" applyAlignment="1">
      <alignment horizontal="left" vertical="top"/>
    </xf>
    <xf numFmtId="0" fontId="3" fillId="0" borderId="9" xfId="1" applyFont="1" applyFill="1" applyBorder="1" applyAlignment="1">
      <alignment horizontal="left" vertical="top"/>
    </xf>
    <xf numFmtId="0" fontId="3" fillId="0" borderId="8" xfId="1" applyFont="1" applyFill="1" applyBorder="1" applyAlignment="1">
      <alignment horizontal="left" vertical="top"/>
    </xf>
    <xf numFmtId="0" fontId="9" fillId="0" borderId="0" xfId="1" applyFont="1" applyFill="1" applyBorder="1" applyAlignment="1">
      <alignment horizontal="left" vertical="center" wrapText="1"/>
    </xf>
    <xf numFmtId="0" fontId="9" fillId="0" borderId="19" xfId="1" applyFont="1" applyFill="1" applyBorder="1" applyAlignment="1">
      <alignment horizontal="left" vertical="center" wrapText="1"/>
    </xf>
    <xf numFmtId="0" fontId="3" fillId="0" borderId="7" xfId="1" applyFont="1" applyFill="1" applyBorder="1" applyAlignment="1">
      <alignment horizontal="left" vertical="top" wrapText="1"/>
    </xf>
    <xf numFmtId="0" fontId="3" fillId="0" borderId="9" xfId="1" applyFont="1" applyFill="1" applyBorder="1" applyAlignment="1">
      <alignment horizontal="left" vertical="top" wrapText="1"/>
    </xf>
    <xf numFmtId="0" fontId="3" fillId="0" borderId="8" xfId="1" applyFont="1" applyFill="1" applyBorder="1" applyAlignment="1">
      <alignment horizontal="left" vertical="top" wrapText="1"/>
    </xf>
    <xf numFmtId="0" fontId="5" fillId="0" borderId="48" xfId="0" applyFont="1" applyFill="1" applyBorder="1" applyAlignment="1">
      <alignment horizontal="left" vertical="top" wrapText="1"/>
    </xf>
    <xf numFmtId="0" fontId="3" fillId="0" borderId="7" xfId="1" applyFont="1" applyFill="1" applyBorder="1" applyAlignment="1">
      <alignment horizontal="left" vertical="center" wrapText="1"/>
    </xf>
    <xf numFmtId="0" fontId="3" fillId="0" borderId="9" xfId="1" applyFont="1" applyFill="1" applyBorder="1" applyAlignment="1">
      <alignment horizontal="left" vertical="center" wrapText="1"/>
    </xf>
    <xf numFmtId="0" fontId="3" fillId="0" borderId="8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 textRotation="255"/>
    </xf>
    <xf numFmtId="0" fontId="24" fillId="0" borderId="6" xfId="0" applyFont="1" applyFill="1" applyBorder="1" applyAlignment="1">
      <alignment horizontal="center" vertical="center" textRotation="255"/>
    </xf>
    <xf numFmtId="0" fontId="24" fillId="0" borderId="31" xfId="0" applyFont="1" applyFill="1" applyBorder="1" applyAlignment="1">
      <alignment horizontal="center" vertical="center" textRotation="255"/>
    </xf>
    <xf numFmtId="0" fontId="14" fillId="0" borderId="30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1" fontId="26" fillId="0" borderId="12" xfId="0" applyNumberFormat="1" applyFont="1" applyFill="1" applyBorder="1" applyAlignment="1">
      <alignment horizontal="center" vertical="center" wrapText="1"/>
    </xf>
    <xf numFmtId="1" fontId="26" fillId="0" borderId="10" xfId="0" applyNumberFormat="1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textRotation="255" wrapText="1"/>
    </xf>
  </cellXfs>
  <cellStyles count="2">
    <cellStyle name="一般" xfId="0" builtinId="0"/>
    <cellStyle name="一般_2014中秋訂購單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440530</xdr:colOff>
      <xdr:row>11</xdr:row>
      <xdr:rowOff>45644</xdr:rowOff>
    </xdr:from>
    <xdr:to>
      <xdr:col>19</xdr:col>
      <xdr:colOff>797717</xdr:colOff>
      <xdr:row>21</xdr:row>
      <xdr:rowOff>333375</xdr:rowOff>
    </xdr:to>
    <xdr:sp macro="" textlink="">
      <xdr:nvSpPr>
        <xdr:cNvPr id="2" name="文字方塊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1084718" y="8618144"/>
          <a:ext cx="357187" cy="57646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lang="zh-TW" altLang="en-US" sz="1200"/>
            <a:t>榮獲新北特色商品評鑑入選禮盒</a:t>
          </a:r>
          <a:r>
            <a:rPr lang="en-US" altLang="zh-TW" sz="1200"/>
            <a:t>|</a:t>
          </a:r>
          <a:r>
            <a:rPr lang="zh-TW" altLang="en-US" sz="1200"/>
            <a:t>從</a:t>
          </a:r>
          <a:r>
            <a:rPr lang="en-US" altLang="zh-TW" sz="1200"/>
            <a:t>284</a:t>
          </a:r>
          <a:r>
            <a:rPr lang="zh-TW" altLang="en-US" sz="1200"/>
            <a:t>件商品脫穎而出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3"/>
  <sheetViews>
    <sheetView tabSelected="1" topLeftCell="A4" zoomScale="70" zoomScaleNormal="70" workbookViewId="0">
      <selection activeCell="A4" sqref="A4:H4"/>
    </sheetView>
  </sheetViews>
  <sheetFormatPr defaultRowHeight="15.75" x14ac:dyDescent="0.25"/>
  <cols>
    <col min="1" max="1" width="6.625" style="1" customWidth="1"/>
    <col min="2" max="2" width="13.5" style="1" customWidth="1"/>
    <col min="3" max="8" width="7.625" style="1" customWidth="1"/>
    <col min="9" max="9" width="21.625" style="1" customWidth="1"/>
    <col min="10" max="10" width="13" style="1" customWidth="1"/>
    <col min="11" max="11" width="7.75" style="1" customWidth="1"/>
    <col min="12" max="12" width="10.75" style="1" customWidth="1"/>
    <col min="13" max="13" width="10.625" style="1" customWidth="1"/>
    <col min="14" max="15" width="10.875" style="1" customWidth="1"/>
    <col min="16" max="16" width="11" style="1" customWidth="1"/>
    <col min="17" max="17" width="11.875" style="1" customWidth="1"/>
    <col min="18" max="19" width="10.625" style="1" customWidth="1"/>
    <col min="20" max="20" width="10.5" style="1" customWidth="1"/>
    <col min="21" max="21" width="12.5" style="1" customWidth="1"/>
    <col min="22" max="23" width="8.625" style="1" customWidth="1"/>
    <col min="24" max="25" width="7.5" style="1" customWidth="1"/>
    <col min="26" max="26" width="12.25" style="1" customWidth="1"/>
    <col min="27" max="27" width="16" style="1" customWidth="1"/>
    <col min="28" max="29" width="15.875" style="1" customWidth="1"/>
    <col min="30" max="30" width="9.375" style="1" customWidth="1"/>
    <col min="31" max="31" width="9.25" style="1" customWidth="1"/>
    <col min="32" max="16384" width="9" style="1"/>
  </cols>
  <sheetData>
    <row r="1" spans="1:31" ht="27" customHeight="1" x14ac:dyDescent="0.25">
      <c r="A1" s="79" t="s">
        <v>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66" t="s">
        <v>36</v>
      </c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88" t="s">
        <v>23</v>
      </c>
      <c r="AA1" s="88"/>
      <c r="AB1" s="88"/>
      <c r="AC1" s="88"/>
      <c r="AD1" s="88"/>
      <c r="AE1" s="88"/>
    </row>
    <row r="2" spans="1:31" ht="27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88"/>
      <c r="AA2" s="88"/>
      <c r="AB2" s="88"/>
      <c r="AC2" s="88"/>
      <c r="AD2" s="88"/>
      <c r="AE2" s="88"/>
    </row>
    <row r="3" spans="1:31" ht="39" customHeight="1" thickBot="1" x14ac:dyDescent="0.3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67"/>
      <c r="O3" s="67"/>
      <c r="P3" s="67"/>
      <c r="Q3" s="67"/>
      <c r="R3" s="66"/>
      <c r="S3" s="66"/>
      <c r="T3" s="66"/>
      <c r="U3" s="66"/>
      <c r="V3" s="66"/>
      <c r="W3" s="66"/>
      <c r="X3" s="66"/>
      <c r="Y3" s="66"/>
      <c r="Z3" s="88"/>
      <c r="AA3" s="88"/>
      <c r="AB3" s="88"/>
      <c r="AC3" s="88"/>
      <c r="AD3" s="88"/>
      <c r="AE3" s="88"/>
    </row>
    <row r="4" spans="1:31" s="7" customFormat="1" ht="58.5" customHeight="1" thickBot="1" x14ac:dyDescent="0.3">
      <c r="A4" s="76" t="s">
        <v>3</v>
      </c>
      <c r="B4" s="77"/>
      <c r="C4" s="77"/>
      <c r="D4" s="77"/>
      <c r="E4" s="77"/>
      <c r="F4" s="77"/>
      <c r="G4" s="77"/>
      <c r="H4" s="78"/>
      <c r="I4" s="76" t="s">
        <v>57</v>
      </c>
      <c r="J4" s="77"/>
      <c r="K4" s="77"/>
      <c r="L4" s="68" t="s">
        <v>4</v>
      </c>
      <c r="M4" s="69"/>
      <c r="N4" s="69"/>
      <c r="O4" s="69"/>
      <c r="P4" s="69"/>
      <c r="Q4" s="70"/>
      <c r="R4" s="81" t="s">
        <v>5</v>
      </c>
      <c r="S4" s="82"/>
      <c r="T4" s="82"/>
      <c r="U4" s="82"/>
      <c r="V4" s="82"/>
      <c r="W4" s="82"/>
      <c r="X4" s="82"/>
      <c r="Y4" s="82"/>
      <c r="Z4" s="82"/>
      <c r="AA4" s="83"/>
      <c r="AB4" s="85" t="s">
        <v>37</v>
      </c>
      <c r="AC4" s="86"/>
      <c r="AD4" s="86"/>
      <c r="AE4" s="87"/>
    </row>
    <row r="5" spans="1:31" s="2" customFormat="1" ht="26.25" customHeight="1" x14ac:dyDescent="0.25">
      <c r="A5" s="105" t="s">
        <v>6</v>
      </c>
      <c r="B5" s="108" t="s">
        <v>7</v>
      </c>
      <c r="C5" s="71" t="s">
        <v>63</v>
      </c>
      <c r="D5" s="73" t="s">
        <v>74</v>
      </c>
      <c r="E5" s="74"/>
      <c r="F5" s="74"/>
      <c r="G5" s="75"/>
      <c r="H5" s="63" t="s">
        <v>75</v>
      </c>
      <c r="I5" s="64"/>
      <c r="J5" s="64"/>
      <c r="K5" s="65"/>
      <c r="L5" s="63" t="s">
        <v>76</v>
      </c>
      <c r="M5" s="64"/>
      <c r="N5" s="64"/>
      <c r="O5" s="64"/>
      <c r="P5" s="64"/>
      <c r="Q5" s="65"/>
      <c r="R5" s="63" t="s">
        <v>8</v>
      </c>
      <c r="S5" s="64"/>
      <c r="T5" s="64"/>
      <c r="U5" s="64"/>
      <c r="V5" s="64"/>
      <c r="W5" s="64"/>
      <c r="X5" s="64"/>
      <c r="Y5" s="65"/>
      <c r="Z5" s="91" t="s">
        <v>9</v>
      </c>
      <c r="AA5" s="92"/>
      <c r="AB5" s="93"/>
      <c r="AC5" s="63" t="s">
        <v>55</v>
      </c>
      <c r="AD5" s="65"/>
      <c r="AE5" s="94" t="s">
        <v>10</v>
      </c>
    </row>
    <row r="6" spans="1:31" s="2" customFormat="1" ht="126" customHeight="1" x14ac:dyDescent="0.25">
      <c r="A6" s="106"/>
      <c r="B6" s="109"/>
      <c r="C6" s="72"/>
      <c r="D6" s="113" t="s">
        <v>79</v>
      </c>
      <c r="E6" s="59" t="s">
        <v>64</v>
      </c>
      <c r="F6" s="59" t="s">
        <v>65</v>
      </c>
      <c r="G6" s="60" t="s">
        <v>60</v>
      </c>
      <c r="H6" s="55" t="s">
        <v>66</v>
      </c>
      <c r="I6" s="61" t="s">
        <v>67</v>
      </c>
      <c r="J6" s="56" t="s">
        <v>68</v>
      </c>
      <c r="K6" s="57" t="s">
        <v>69</v>
      </c>
      <c r="L6" s="55" t="s">
        <v>11</v>
      </c>
      <c r="M6" s="56" t="s">
        <v>38</v>
      </c>
      <c r="N6" s="56" t="s">
        <v>70</v>
      </c>
      <c r="O6" s="56" t="s">
        <v>71</v>
      </c>
      <c r="P6" s="56" t="s">
        <v>30</v>
      </c>
      <c r="Q6" s="57" t="s">
        <v>61</v>
      </c>
      <c r="R6" s="55" t="s">
        <v>0</v>
      </c>
      <c r="S6" s="56" t="s">
        <v>31</v>
      </c>
      <c r="T6" s="56" t="s">
        <v>25</v>
      </c>
      <c r="U6" s="56" t="s">
        <v>12</v>
      </c>
      <c r="V6" s="56" t="s">
        <v>1</v>
      </c>
      <c r="W6" s="56" t="s">
        <v>13</v>
      </c>
      <c r="X6" s="56" t="s">
        <v>14</v>
      </c>
      <c r="Y6" s="57" t="s">
        <v>58</v>
      </c>
      <c r="Z6" s="55" t="s">
        <v>27</v>
      </c>
      <c r="AA6" s="56" t="s">
        <v>32</v>
      </c>
      <c r="AB6" s="57" t="s">
        <v>62</v>
      </c>
      <c r="AC6" s="55" t="s">
        <v>59</v>
      </c>
      <c r="AD6" s="58" t="s">
        <v>51</v>
      </c>
      <c r="AE6" s="95"/>
    </row>
    <row r="7" spans="1:31" s="3" customFormat="1" ht="239.25" customHeight="1" thickBot="1" x14ac:dyDescent="0.3">
      <c r="A7" s="107"/>
      <c r="B7" s="110"/>
      <c r="C7" s="20" t="s">
        <v>15</v>
      </c>
      <c r="D7" s="24" t="s">
        <v>50</v>
      </c>
      <c r="E7" s="8" t="s">
        <v>47</v>
      </c>
      <c r="F7" s="8" t="s">
        <v>48</v>
      </c>
      <c r="G7" s="25" t="s">
        <v>49</v>
      </c>
      <c r="H7" s="24" t="s">
        <v>45</v>
      </c>
      <c r="I7" s="8" t="s">
        <v>46</v>
      </c>
      <c r="J7" s="8" t="s">
        <v>16</v>
      </c>
      <c r="K7" s="25" t="s">
        <v>56</v>
      </c>
      <c r="L7" s="24" t="s">
        <v>17</v>
      </c>
      <c r="M7" s="8" t="s">
        <v>24</v>
      </c>
      <c r="N7" s="8" t="s">
        <v>39</v>
      </c>
      <c r="O7" s="8" t="s">
        <v>33</v>
      </c>
      <c r="P7" s="8" t="s">
        <v>34</v>
      </c>
      <c r="Q7" s="25" t="s">
        <v>41</v>
      </c>
      <c r="R7" s="24" t="s">
        <v>18</v>
      </c>
      <c r="S7" s="8" t="s">
        <v>29</v>
      </c>
      <c r="T7" s="8" t="s">
        <v>72</v>
      </c>
      <c r="U7" s="8" t="s">
        <v>73</v>
      </c>
      <c r="V7" s="8" t="s">
        <v>19</v>
      </c>
      <c r="W7" s="9" t="s">
        <v>20</v>
      </c>
      <c r="X7" s="8" t="s">
        <v>35</v>
      </c>
      <c r="Y7" s="16" t="s">
        <v>40</v>
      </c>
      <c r="Z7" s="24" t="s">
        <v>26</v>
      </c>
      <c r="AA7" s="8" t="s">
        <v>28</v>
      </c>
      <c r="AB7" s="25" t="s">
        <v>53</v>
      </c>
      <c r="AC7" s="28" t="s">
        <v>54</v>
      </c>
      <c r="AD7" s="16" t="s">
        <v>52</v>
      </c>
      <c r="AE7" s="95"/>
    </row>
    <row r="8" spans="1:31" ht="31.5" customHeight="1" x14ac:dyDescent="0.25">
      <c r="A8" s="97" t="s">
        <v>21</v>
      </c>
      <c r="B8" s="98"/>
      <c r="C8" s="39">
        <v>160</v>
      </c>
      <c r="D8" s="40">
        <v>330</v>
      </c>
      <c r="E8" s="41">
        <v>360</v>
      </c>
      <c r="F8" s="41">
        <v>375</v>
      </c>
      <c r="G8" s="42">
        <v>420</v>
      </c>
      <c r="H8" s="40">
        <v>355</v>
      </c>
      <c r="I8" s="41">
        <v>390</v>
      </c>
      <c r="J8" s="41">
        <v>450</v>
      </c>
      <c r="K8" s="42">
        <f>135*1+195*2+25</f>
        <v>550</v>
      </c>
      <c r="L8" s="40">
        <v>510</v>
      </c>
      <c r="M8" s="41">
        <f>220+260+70</f>
        <v>550</v>
      </c>
      <c r="N8" s="41">
        <f>135+195+195+159/8*4+70.5</f>
        <v>675</v>
      </c>
      <c r="O8" s="41">
        <f>275+135+10+195+70</f>
        <v>685</v>
      </c>
      <c r="P8" s="41">
        <f>195+25*8+135+10+135+70</f>
        <v>745</v>
      </c>
      <c r="Q8" s="42">
        <f>25*8+135+195+195+70</f>
        <v>795</v>
      </c>
      <c r="R8" s="40">
        <v>420</v>
      </c>
      <c r="S8" s="41">
        <f>190/4*3+220+72.5</f>
        <v>435</v>
      </c>
      <c r="T8" s="41">
        <v>440</v>
      </c>
      <c r="U8" s="111">
        <f>135+159/8*3+195+70</f>
        <v>459.625</v>
      </c>
      <c r="V8" s="41">
        <f>135*3+70</f>
        <v>475</v>
      </c>
      <c r="W8" s="41">
        <f>25*18+70</f>
        <v>520</v>
      </c>
      <c r="X8" s="41">
        <f>135+25*6+195+70</f>
        <v>550</v>
      </c>
      <c r="Y8" s="42">
        <f>195*2+135+70</f>
        <v>595</v>
      </c>
      <c r="Z8" s="40">
        <f>220*3+105</f>
        <v>765</v>
      </c>
      <c r="AA8" s="41">
        <f>220/8*12+260+190/4*3+105+2.5</f>
        <v>840</v>
      </c>
      <c r="AB8" s="42">
        <f>195*2+135+135+10+25*6+20*3+105</f>
        <v>985</v>
      </c>
      <c r="AC8" s="40">
        <v>1250</v>
      </c>
      <c r="AD8" s="42">
        <v>1350</v>
      </c>
      <c r="AE8" s="95"/>
    </row>
    <row r="9" spans="1:31" ht="51" customHeight="1" x14ac:dyDescent="0.25">
      <c r="A9" s="99" t="s">
        <v>42</v>
      </c>
      <c r="B9" s="100"/>
      <c r="C9" s="43">
        <f>C8*0.85</f>
        <v>136</v>
      </c>
      <c r="D9" s="44">
        <f t="shared" ref="D9:G9" si="0">D8*0.85</f>
        <v>280.5</v>
      </c>
      <c r="E9" s="45">
        <f t="shared" si="0"/>
        <v>306</v>
      </c>
      <c r="F9" s="45">
        <f t="shared" si="0"/>
        <v>318.75</v>
      </c>
      <c r="G9" s="46">
        <f t="shared" si="0"/>
        <v>357</v>
      </c>
      <c r="H9" s="44">
        <f t="shared" ref="H9:AB9" si="1">H8*0.85</f>
        <v>301.75</v>
      </c>
      <c r="I9" s="45">
        <f t="shared" ref="I9" si="2">I8*0.85</f>
        <v>331.5</v>
      </c>
      <c r="J9" s="45">
        <f t="shared" si="1"/>
        <v>382.5</v>
      </c>
      <c r="K9" s="46">
        <f t="shared" si="1"/>
        <v>467.5</v>
      </c>
      <c r="L9" s="44">
        <f t="shared" si="1"/>
        <v>433.5</v>
      </c>
      <c r="M9" s="45">
        <f t="shared" si="1"/>
        <v>467.5</v>
      </c>
      <c r="N9" s="45">
        <f t="shared" si="1"/>
        <v>573.75</v>
      </c>
      <c r="O9" s="45">
        <f>O8*0.85</f>
        <v>582.25</v>
      </c>
      <c r="P9" s="45">
        <f t="shared" ref="P9" si="3">P8*0.85</f>
        <v>633.25</v>
      </c>
      <c r="Q9" s="46">
        <f t="shared" ref="Q9" si="4">Q8*0.85</f>
        <v>675.75</v>
      </c>
      <c r="R9" s="44">
        <f t="shared" si="1"/>
        <v>357</v>
      </c>
      <c r="S9" s="45">
        <f t="shared" ref="S9:X9" si="5">S8*0.85</f>
        <v>369.75</v>
      </c>
      <c r="T9" s="45">
        <f t="shared" si="5"/>
        <v>374</v>
      </c>
      <c r="U9" s="45">
        <f t="shared" si="5"/>
        <v>390.68124999999998</v>
      </c>
      <c r="V9" s="45">
        <f t="shared" si="5"/>
        <v>403.75</v>
      </c>
      <c r="W9" s="45">
        <f t="shared" si="5"/>
        <v>442</v>
      </c>
      <c r="X9" s="45">
        <f t="shared" si="5"/>
        <v>467.5</v>
      </c>
      <c r="Y9" s="46">
        <f t="shared" ref="Y9" si="6">Y8*0.85</f>
        <v>505.75</v>
      </c>
      <c r="Z9" s="44">
        <f t="shared" si="1"/>
        <v>650.25</v>
      </c>
      <c r="AA9" s="45">
        <f t="shared" ref="AA9" si="7">AA8*0.85</f>
        <v>714</v>
      </c>
      <c r="AB9" s="46">
        <f t="shared" si="1"/>
        <v>837.25</v>
      </c>
      <c r="AC9" s="44">
        <f>AC8*0.85</f>
        <v>1062.5</v>
      </c>
      <c r="AD9" s="46">
        <f t="shared" ref="AD9" si="8">AD8*0.85</f>
        <v>1147.5</v>
      </c>
      <c r="AE9" s="95"/>
    </row>
    <row r="10" spans="1:31" ht="58.5" customHeight="1" x14ac:dyDescent="0.25">
      <c r="A10" s="101" t="s">
        <v>43</v>
      </c>
      <c r="B10" s="102"/>
      <c r="C10" s="47">
        <f>C8*0.88</f>
        <v>140.80000000000001</v>
      </c>
      <c r="D10" s="48">
        <f t="shared" ref="D10:H10" si="9">D8*0.88</f>
        <v>290.39999999999998</v>
      </c>
      <c r="E10" s="49">
        <f t="shared" si="9"/>
        <v>316.8</v>
      </c>
      <c r="F10" s="49">
        <f t="shared" si="9"/>
        <v>330</v>
      </c>
      <c r="G10" s="50">
        <f t="shared" si="9"/>
        <v>369.6</v>
      </c>
      <c r="H10" s="48">
        <f t="shared" si="9"/>
        <v>312.39999999999998</v>
      </c>
      <c r="I10" s="49">
        <f t="shared" ref="I10" si="10">I8*0.88</f>
        <v>343.2</v>
      </c>
      <c r="J10" s="49">
        <f t="shared" ref="J10:AB10" si="11">J8*0.88</f>
        <v>396</v>
      </c>
      <c r="K10" s="50">
        <f t="shared" si="11"/>
        <v>484</v>
      </c>
      <c r="L10" s="48">
        <f t="shared" si="11"/>
        <v>448.8</v>
      </c>
      <c r="M10" s="49">
        <f t="shared" si="11"/>
        <v>484</v>
      </c>
      <c r="N10" s="49">
        <f t="shared" si="11"/>
        <v>594</v>
      </c>
      <c r="O10" s="49">
        <f>O8*0.88</f>
        <v>602.79999999999995</v>
      </c>
      <c r="P10" s="49">
        <f t="shared" ref="P10" si="12">P8*0.88</f>
        <v>655.6</v>
      </c>
      <c r="Q10" s="50">
        <f t="shared" ref="Q10" si="13">Q8*0.88</f>
        <v>699.6</v>
      </c>
      <c r="R10" s="48">
        <f t="shared" si="11"/>
        <v>369.6</v>
      </c>
      <c r="S10" s="49">
        <f t="shared" ref="S10:X10" si="14">S8*0.88</f>
        <v>382.8</v>
      </c>
      <c r="T10" s="49">
        <f t="shared" si="14"/>
        <v>387.2</v>
      </c>
      <c r="U10" s="49">
        <f t="shared" si="14"/>
        <v>404.47</v>
      </c>
      <c r="V10" s="49">
        <f t="shared" si="14"/>
        <v>418</v>
      </c>
      <c r="W10" s="49">
        <f t="shared" si="14"/>
        <v>457.6</v>
      </c>
      <c r="X10" s="49">
        <f t="shared" si="14"/>
        <v>484</v>
      </c>
      <c r="Y10" s="50">
        <f t="shared" ref="Y10" si="15">Y8*0.88</f>
        <v>523.6</v>
      </c>
      <c r="Z10" s="48">
        <f t="shared" si="11"/>
        <v>673.2</v>
      </c>
      <c r="AA10" s="49">
        <f t="shared" ref="AA10" si="16">AA8*0.88</f>
        <v>739.2</v>
      </c>
      <c r="AB10" s="50">
        <f t="shared" si="11"/>
        <v>866.8</v>
      </c>
      <c r="AC10" s="48">
        <f>AC8*0.88</f>
        <v>1100</v>
      </c>
      <c r="AD10" s="50">
        <f t="shared" ref="AD10" si="17">AD8*0.88</f>
        <v>1188</v>
      </c>
      <c r="AE10" s="95"/>
    </row>
    <row r="11" spans="1:31" ht="39" customHeight="1" thickBot="1" x14ac:dyDescent="0.3">
      <c r="A11" s="103" t="s">
        <v>44</v>
      </c>
      <c r="B11" s="104"/>
      <c r="C11" s="51">
        <v>115</v>
      </c>
      <c r="D11" s="52">
        <v>260</v>
      </c>
      <c r="E11" s="53">
        <v>285</v>
      </c>
      <c r="F11" s="53">
        <v>295</v>
      </c>
      <c r="G11" s="54">
        <v>330</v>
      </c>
      <c r="H11" s="52">
        <v>255</v>
      </c>
      <c r="I11" s="53">
        <v>290</v>
      </c>
      <c r="J11" s="53">
        <v>325</v>
      </c>
      <c r="K11" s="54">
        <f>105*1+150*2+25</f>
        <v>430</v>
      </c>
      <c r="L11" s="52">
        <v>380</v>
      </c>
      <c r="M11" s="53">
        <f>155+185+70</f>
        <v>410</v>
      </c>
      <c r="N11" s="53">
        <f>105+150+150+125/8*4+70-2.5</f>
        <v>535</v>
      </c>
      <c r="O11" s="53">
        <f>215+95+10+150+70</f>
        <v>540</v>
      </c>
      <c r="P11" s="53">
        <f>105+195+10+95+19*8+73</f>
        <v>630</v>
      </c>
      <c r="Q11" s="54">
        <f>19*8+105+150+150+70+3</f>
        <v>630</v>
      </c>
      <c r="R11" s="52">
        <v>320</v>
      </c>
      <c r="S11" s="53">
        <f>145/4*3+155+70+1.25</f>
        <v>335</v>
      </c>
      <c r="T11" s="53">
        <v>325</v>
      </c>
      <c r="U11" s="112">
        <f>105+125/8*3+150+70+3</f>
        <v>374.875</v>
      </c>
      <c r="V11" s="53">
        <f>95*3+70</f>
        <v>355</v>
      </c>
      <c r="W11" s="53">
        <f>19*18+70+3</f>
        <v>415</v>
      </c>
      <c r="X11" s="53">
        <f>105+19*6+150+71</f>
        <v>440</v>
      </c>
      <c r="Y11" s="54">
        <f>150*2+105+70</f>
        <v>475</v>
      </c>
      <c r="Z11" s="52">
        <f>155*3+105</f>
        <v>570</v>
      </c>
      <c r="AA11" s="53">
        <f>155/8*12+185+145/4*3+105-1.25</f>
        <v>630</v>
      </c>
      <c r="AB11" s="54">
        <f>150*2+105+95+10+19*6+125/8*3+105-0.875</f>
        <v>775</v>
      </c>
      <c r="AC11" s="52">
        <v>880</v>
      </c>
      <c r="AD11" s="54">
        <v>960</v>
      </c>
      <c r="AE11" s="96"/>
    </row>
    <row r="12" spans="1:31" s="12" customFormat="1" ht="42.75" customHeight="1" x14ac:dyDescent="0.25">
      <c r="A12" s="10"/>
      <c r="B12" s="6"/>
      <c r="C12" s="21"/>
      <c r="D12" s="26"/>
      <c r="E12" s="11"/>
      <c r="F12" s="11"/>
      <c r="G12" s="17"/>
      <c r="H12" s="26"/>
      <c r="I12" s="11"/>
      <c r="J12" s="11"/>
      <c r="K12" s="17"/>
      <c r="L12" s="26"/>
      <c r="M12" s="11"/>
      <c r="N12" s="11"/>
      <c r="O12" s="11"/>
      <c r="P12" s="11"/>
      <c r="Q12" s="17"/>
      <c r="R12" s="26"/>
      <c r="S12" s="11"/>
      <c r="T12" s="11"/>
      <c r="U12" s="11"/>
      <c r="V12" s="11"/>
      <c r="W12" s="11"/>
      <c r="X12" s="11"/>
      <c r="Y12" s="17"/>
      <c r="Z12" s="26"/>
      <c r="AA12" s="11"/>
      <c r="AB12" s="17"/>
      <c r="AC12" s="26"/>
      <c r="AD12" s="17"/>
      <c r="AE12" s="14"/>
    </row>
    <row r="13" spans="1:31" ht="42.75" customHeight="1" x14ac:dyDescent="0.25">
      <c r="A13" s="5"/>
      <c r="B13" s="4"/>
      <c r="C13" s="22"/>
      <c r="D13" s="27"/>
      <c r="E13" s="13"/>
      <c r="F13" s="13"/>
      <c r="G13" s="18"/>
      <c r="H13" s="27"/>
      <c r="I13" s="13"/>
      <c r="J13" s="13"/>
      <c r="K13" s="18"/>
      <c r="L13" s="27"/>
      <c r="M13" s="13"/>
      <c r="N13" s="13"/>
      <c r="O13" s="13"/>
      <c r="P13" s="13"/>
      <c r="Q13" s="18"/>
      <c r="R13" s="27"/>
      <c r="S13" s="13"/>
      <c r="T13" s="13"/>
      <c r="U13" s="13"/>
      <c r="V13" s="13"/>
      <c r="W13" s="13"/>
      <c r="X13" s="13"/>
      <c r="Y13" s="18"/>
      <c r="Z13" s="27"/>
      <c r="AA13" s="13"/>
      <c r="AB13" s="18"/>
      <c r="AC13" s="27"/>
      <c r="AD13" s="18"/>
      <c r="AE13" s="15"/>
    </row>
    <row r="14" spans="1:31" ht="42.75" customHeight="1" x14ac:dyDescent="0.25">
      <c r="A14" s="5"/>
      <c r="B14" s="4"/>
      <c r="C14" s="23"/>
      <c r="D14" s="5"/>
      <c r="E14" s="4"/>
      <c r="F14" s="4"/>
      <c r="G14" s="19"/>
      <c r="H14" s="5"/>
      <c r="I14" s="4"/>
      <c r="J14" s="4"/>
      <c r="K14" s="19"/>
      <c r="L14" s="5"/>
      <c r="M14" s="4"/>
      <c r="N14" s="4"/>
      <c r="O14" s="4"/>
      <c r="P14" s="4"/>
      <c r="Q14" s="19"/>
      <c r="R14" s="5"/>
      <c r="S14" s="4"/>
      <c r="T14" s="4"/>
      <c r="U14" s="4"/>
      <c r="V14" s="4"/>
      <c r="W14" s="4"/>
      <c r="X14" s="4"/>
      <c r="Y14" s="19"/>
      <c r="Z14" s="5"/>
      <c r="AA14" s="4"/>
      <c r="AB14" s="19"/>
      <c r="AC14" s="5"/>
      <c r="AD14" s="19"/>
      <c r="AE14" s="15"/>
    </row>
    <row r="15" spans="1:31" ht="42.75" customHeight="1" x14ac:dyDescent="0.25">
      <c r="A15" s="5"/>
      <c r="B15" s="4"/>
      <c r="C15" s="23"/>
      <c r="D15" s="5"/>
      <c r="E15" s="4"/>
      <c r="F15" s="4"/>
      <c r="G15" s="19"/>
      <c r="H15" s="5"/>
      <c r="I15" s="4"/>
      <c r="J15" s="4"/>
      <c r="K15" s="19"/>
      <c r="L15" s="5"/>
      <c r="M15" s="4"/>
      <c r="N15" s="4"/>
      <c r="O15" s="4"/>
      <c r="P15" s="4"/>
      <c r="Q15" s="19"/>
      <c r="R15" s="5"/>
      <c r="S15" s="4"/>
      <c r="T15" s="4"/>
      <c r="U15" s="4"/>
      <c r="V15" s="4"/>
      <c r="W15" s="4"/>
      <c r="X15" s="4"/>
      <c r="Y15" s="19"/>
      <c r="Z15" s="5"/>
      <c r="AA15" s="4"/>
      <c r="AB15" s="19"/>
      <c r="AC15" s="5"/>
      <c r="AD15" s="19"/>
      <c r="AE15" s="15"/>
    </row>
    <row r="16" spans="1:31" ht="42.75" customHeight="1" x14ac:dyDescent="0.25">
      <c r="A16" s="5"/>
      <c r="B16" s="4"/>
      <c r="C16" s="23"/>
      <c r="D16" s="5"/>
      <c r="E16" s="4"/>
      <c r="F16" s="4"/>
      <c r="G16" s="19"/>
      <c r="H16" s="5"/>
      <c r="I16" s="4"/>
      <c r="J16" s="4"/>
      <c r="K16" s="19"/>
      <c r="L16" s="5"/>
      <c r="M16" s="4"/>
      <c r="N16" s="4"/>
      <c r="O16" s="4"/>
      <c r="P16" s="4"/>
      <c r="Q16" s="19"/>
      <c r="R16" s="5"/>
      <c r="S16" s="4"/>
      <c r="T16" s="4"/>
      <c r="U16" s="4"/>
      <c r="V16" s="4"/>
      <c r="W16" s="4"/>
      <c r="X16" s="4"/>
      <c r="Y16" s="19"/>
      <c r="Z16" s="5"/>
      <c r="AA16" s="4"/>
      <c r="AB16" s="19"/>
      <c r="AC16" s="5"/>
      <c r="AD16" s="19"/>
      <c r="AE16" s="15"/>
    </row>
    <row r="17" spans="1:31" ht="42.75" customHeight="1" x14ac:dyDescent="0.25">
      <c r="A17" s="5"/>
      <c r="B17" s="4"/>
      <c r="C17" s="23"/>
      <c r="D17" s="5"/>
      <c r="E17" s="4"/>
      <c r="F17" s="4"/>
      <c r="G17" s="19"/>
      <c r="H17" s="5"/>
      <c r="I17" s="4"/>
      <c r="J17" s="4"/>
      <c r="K17" s="19"/>
      <c r="L17" s="5"/>
      <c r="M17" s="4"/>
      <c r="N17" s="4"/>
      <c r="O17" s="4"/>
      <c r="P17" s="4"/>
      <c r="Q17" s="19"/>
      <c r="R17" s="5"/>
      <c r="S17" s="4"/>
      <c r="T17" s="4"/>
      <c r="U17" s="4"/>
      <c r="V17" s="4"/>
      <c r="W17" s="4"/>
      <c r="X17" s="4"/>
      <c r="Y17" s="19"/>
      <c r="Z17" s="5"/>
      <c r="AA17" s="4"/>
      <c r="AB17" s="19"/>
      <c r="AC17" s="5"/>
      <c r="AD17" s="19"/>
      <c r="AE17" s="15"/>
    </row>
    <row r="18" spans="1:31" ht="42.75" customHeight="1" x14ac:dyDescent="0.25">
      <c r="A18" s="5"/>
      <c r="B18" s="4"/>
      <c r="C18" s="23"/>
      <c r="D18" s="5"/>
      <c r="E18" s="4"/>
      <c r="F18" s="4"/>
      <c r="G18" s="19"/>
      <c r="H18" s="5"/>
      <c r="I18" s="4"/>
      <c r="J18" s="4"/>
      <c r="K18" s="19"/>
      <c r="L18" s="5"/>
      <c r="M18" s="4"/>
      <c r="N18" s="4"/>
      <c r="O18" s="4"/>
      <c r="P18" s="4"/>
      <c r="Q18" s="19"/>
      <c r="R18" s="5"/>
      <c r="S18" s="4"/>
      <c r="T18" s="4"/>
      <c r="U18" s="4"/>
      <c r="V18" s="4"/>
      <c r="W18" s="4"/>
      <c r="X18" s="4"/>
      <c r="Y18" s="19"/>
      <c r="Z18" s="5"/>
      <c r="AA18" s="4"/>
      <c r="AB18" s="19"/>
      <c r="AC18" s="5"/>
      <c r="AD18" s="19"/>
      <c r="AE18" s="15"/>
    </row>
    <row r="19" spans="1:31" ht="42.75" customHeight="1" x14ac:dyDescent="0.25">
      <c r="A19" s="5"/>
      <c r="B19" s="4"/>
      <c r="C19" s="23"/>
      <c r="D19" s="5"/>
      <c r="E19" s="4"/>
      <c r="F19" s="4"/>
      <c r="G19" s="19"/>
      <c r="H19" s="5"/>
      <c r="I19" s="4"/>
      <c r="J19" s="4"/>
      <c r="K19" s="19"/>
      <c r="L19" s="5"/>
      <c r="M19" s="4"/>
      <c r="N19" s="4"/>
      <c r="O19" s="4"/>
      <c r="P19" s="4"/>
      <c r="Q19" s="19"/>
      <c r="R19" s="5"/>
      <c r="S19" s="4"/>
      <c r="T19" s="4"/>
      <c r="U19" s="4"/>
      <c r="V19" s="4"/>
      <c r="W19" s="4"/>
      <c r="X19" s="4"/>
      <c r="Y19" s="19"/>
      <c r="Z19" s="5"/>
      <c r="AA19" s="4"/>
      <c r="AB19" s="19"/>
      <c r="AC19" s="5"/>
      <c r="AD19" s="19"/>
      <c r="AE19" s="15"/>
    </row>
    <row r="20" spans="1:31" ht="42.75" customHeight="1" x14ac:dyDescent="0.25">
      <c r="A20" s="5"/>
      <c r="B20" s="4"/>
      <c r="C20" s="23"/>
      <c r="D20" s="5"/>
      <c r="E20" s="4"/>
      <c r="F20" s="4"/>
      <c r="G20" s="19"/>
      <c r="H20" s="5"/>
      <c r="I20" s="4"/>
      <c r="J20" s="4"/>
      <c r="K20" s="19"/>
      <c r="L20" s="5"/>
      <c r="M20" s="4"/>
      <c r="N20" s="4"/>
      <c r="O20" s="4"/>
      <c r="P20" s="4"/>
      <c r="Q20" s="19"/>
      <c r="R20" s="5"/>
      <c r="S20" s="4"/>
      <c r="T20" s="4"/>
      <c r="U20" s="4"/>
      <c r="V20" s="4"/>
      <c r="W20" s="4"/>
      <c r="X20" s="4"/>
      <c r="Y20" s="19"/>
      <c r="Z20" s="5"/>
      <c r="AA20" s="4"/>
      <c r="AB20" s="19"/>
      <c r="AC20" s="5"/>
      <c r="AD20" s="19"/>
      <c r="AE20" s="15"/>
    </row>
    <row r="21" spans="1:31" ht="42.75" customHeight="1" thickBot="1" x14ac:dyDescent="0.3">
      <c r="A21" s="29"/>
      <c r="B21" s="30"/>
      <c r="C21" s="31"/>
      <c r="D21" s="29"/>
      <c r="E21" s="30"/>
      <c r="F21" s="30"/>
      <c r="G21" s="32"/>
      <c r="H21" s="29"/>
      <c r="I21" s="30"/>
      <c r="J21" s="30"/>
      <c r="K21" s="32"/>
      <c r="L21" s="29"/>
      <c r="M21" s="30"/>
      <c r="N21" s="30"/>
      <c r="O21" s="30"/>
      <c r="P21" s="30"/>
      <c r="Q21" s="32"/>
      <c r="R21" s="29"/>
      <c r="S21" s="30"/>
      <c r="T21" s="30"/>
      <c r="U21" s="30"/>
      <c r="V21" s="30"/>
      <c r="W21" s="30"/>
      <c r="X21" s="30"/>
      <c r="Y21" s="32"/>
      <c r="Z21" s="29"/>
      <c r="AA21" s="30"/>
      <c r="AB21" s="32"/>
      <c r="AC21" s="29"/>
      <c r="AD21" s="32"/>
      <c r="AE21" s="33"/>
    </row>
    <row r="22" spans="1:31" ht="42.75" customHeight="1" thickBot="1" x14ac:dyDescent="0.3">
      <c r="A22" s="89" t="s">
        <v>22</v>
      </c>
      <c r="B22" s="90"/>
      <c r="C22" s="34"/>
      <c r="D22" s="35"/>
      <c r="E22" s="36"/>
      <c r="F22" s="36"/>
      <c r="G22" s="37"/>
      <c r="H22" s="35"/>
      <c r="I22" s="36"/>
      <c r="J22" s="36"/>
      <c r="K22" s="37"/>
      <c r="L22" s="35"/>
      <c r="M22" s="36"/>
      <c r="N22" s="36"/>
      <c r="O22" s="36"/>
      <c r="P22" s="36"/>
      <c r="Q22" s="37"/>
      <c r="R22" s="35"/>
      <c r="S22" s="36"/>
      <c r="T22" s="36"/>
      <c r="U22" s="36"/>
      <c r="V22" s="36"/>
      <c r="W22" s="36"/>
      <c r="X22" s="36"/>
      <c r="Y22" s="37"/>
      <c r="Z22" s="35"/>
      <c r="AA22" s="36"/>
      <c r="AB22" s="37"/>
      <c r="AC22" s="35"/>
      <c r="AD22" s="37"/>
      <c r="AE22" s="38"/>
    </row>
    <row r="23" spans="1:31" s="62" customFormat="1" ht="89.25" customHeight="1" x14ac:dyDescent="0.25">
      <c r="A23" s="84" t="s">
        <v>77</v>
      </c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 t="s">
        <v>78</v>
      </c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</row>
  </sheetData>
  <mergeCells count="25">
    <mergeCell ref="AC5:AD5"/>
    <mergeCell ref="A23:O23"/>
    <mergeCell ref="P23:AE23"/>
    <mergeCell ref="AB4:AE4"/>
    <mergeCell ref="Z1:AE3"/>
    <mergeCell ref="A22:B22"/>
    <mergeCell ref="R5:Y5"/>
    <mergeCell ref="Z5:AB5"/>
    <mergeCell ref="AE5:AE11"/>
    <mergeCell ref="A8:B8"/>
    <mergeCell ref="A9:B9"/>
    <mergeCell ref="A10:B10"/>
    <mergeCell ref="A11:B11"/>
    <mergeCell ref="A5:A7"/>
    <mergeCell ref="B5:B7"/>
    <mergeCell ref="H5:K5"/>
    <mergeCell ref="L5:Q5"/>
    <mergeCell ref="N1:Y3"/>
    <mergeCell ref="L4:Q4"/>
    <mergeCell ref="C5:C6"/>
    <mergeCell ref="D5:G5"/>
    <mergeCell ref="A4:H4"/>
    <mergeCell ref="A1:M3"/>
    <mergeCell ref="I4:K4"/>
    <mergeCell ref="R4:AA4"/>
  </mergeCells>
  <phoneticPr fontId="1" type="noConversion"/>
  <printOptions horizontalCentered="1" verticalCentered="1"/>
  <pageMargins left="0" right="0" top="0" bottom="0" header="0" footer="0"/>
  <pageSetup paperSize="9" scale="50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中秋</vt:lpstr>
      <vt:lpstr>中秋!Print_Area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廉欣潔 - AmandaLien</dc:creator>
  <cp:lastModifiedBy>賴雲姿 - YunTzuLai</cp:lastModifiedBy>
  <cp:lastPrinted>2024-05-02T02:24:11Z</cp:lastPrinted>
  <dcterms:created xsi:type="dcterms:W3CDTF">2018-11-07T09:41:19Z</dcterms:created>
  <dcterms:modified xsi:type="dcterms:W3CDTF">2025-06-17T01:50:39Z</dcterms:modified>
</cp:coreProperties>
</file>